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ADBC4D41-A586-4FB1-AFCD-DF19D64042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Bilan OF" sheetId="82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82" l="1"/>
  <c r="D11" i="82"/>
  <c r="D5" i="82"/>
  <c r="D9" i="82"/>
  <c r="L19" i="82"/>
  <c r="L16" i="82"/>
  <c r="J18" i="82"/>
  <c r="I25" i="82"/>
  <c r="J16" i="82"/>
  <c r="D18" i="82"/>
  <c r="C20" i="82"/>
  <c r="D10" i="82"/>
  <c r="D7" i="82"/>
  <c r="A25" i="82"/>
  <c r="D4" i="82"/>
  <c r="E18" i="82"/>
  <c r="D12" i="82"/>
  <c r="L1" i="82"/>
  <c r="D8" i="82"/>
  <c r="L20" i="82"/>
  <c r="L18" i="82"/>
  <c r="C18" i="82"/>
  <c r="L17" i="82"/>
  <c r="D6" i="82"/>
  <c r="B18" i="82"/>
  <c r="Q18" i="82" l="1"/>
  <c r="O18" i="82"/>
  <c r="F18" i="82"/>
  <c r="L21" i="82"/>
  <c r="L22" i="82" s="1"/>
  <c r="A21" i="82"/>
  <c r="Z2" i="82" s="1"/>
  <c r="Q16" i="82"/>
  <c r="J21" i="82"/>
  <c r="O16" i="82"/>
  <c r="Q17" i="82"/>
  <c r="O17" i="82"/>
  <c r="O20" i="82"/>
  <c r="Q21" i="82" l="1"/>
  <c r="O21" i="82"/>
  <c r="J22" i="82"/>
  <c r="Q22" i="82" l="1"/>
  <c r="O22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L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Z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Pour le pourcentage de la jauge</t>
        </r>
      </text>
    </comment>
    <comment ref="C2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A25" authorId="0" shapeId="0" xr:uid="{E25983E7-67CE-4998-98D8-03429F46F83C}">
      <text>
        <r>
          <rPr>
            <b/>
            <sz val="9"/>
            <color indexed="81"/>
            <rFont val="Tahoma"/>
            <family val="2"/>
          </rPr>
          <t>Assistant Audit</t>
        </r>
      </text>
    </comment>
    <comment ref="I25" authorId="0" shapeId="0" xr:uid="{F7F955C1-D7C9-4B0D-BE80-0679DE49655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<sst xmlns="http://schemas.openxmlformats.org/spreadsheetml/2006/main" count="91" uniqueCount="82">
  <si>
    <t>Dossier</t>
  </si>
  <si>
    <t>*</t>
  </si>
  <si>
    <t>Total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</si>
  <si>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</si>
  <si>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</si>
  <si>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Désignation Article</t>
  </si>
  <si>
    <t>Emballage Carton</t>
  </si>
  <si>
    <t>Pied Bois</t>
  </si>
  <si>
    <t>{_x000D_
  "Name": "VoletParameters",_x000D_
  "Column": 5,_x000D_
  "Length": 1,_x000D_
  "IsEncrypted": false_x000D_
}</t>
  </si>
  <si>
    <t>{}</t>
  </si>
  <si>
    <t>Machine</t>
  </si>
  <si>
    <t>Article</t>
  </si>
  <si>
    <t>Client</t>
  </si>
  <si>
    <t>Quantité restante</t>
  </si>
  <si>
    <t>Unitaire</t>
  </si>
  <si>
    <t>Prévu</t>
  </si>
  <si>
    <t>Réel</t>
  </si>
  <si>
    <t>-</t>
  </si>
  <si>
    <t>Matière</t>
  </si>
  <si>
    <t>Main d'œuvre</t>
  </si>
  <si>
    <t>Assise Siège</t>
  </si>
  <si>
    <t>Société</t>
  </si>
  <si>
    <t>Quantité lancée</t>
  </si>
  <si>
    <t>Quantité réalisée</t>
  </si>
  <si>
    <t>N° Commande Client</t>
  </si>
  <si>
    <t>Quantité Prévue</t>
  </si>
  <si>
    <t>Quantité Réelle</t>
  </si>
  <si>
    <t>PU Prévu</t>
  </si>
  <si>
    <t>PU Réel</t>
  </si>
  <si>
    <t>SAGE*</t>
  </si>
  <si>
    <t>Ecart Quantité</t>
  </si>
  <si>
    <t>Ecart PU</t>
  </si>
  <si>
    <t>Rebut</t>
  </si>
  <si>
    <t>TAUX REBUT</t>
  </si>
  <si>
    <t>Analyse des coûts</t>
  </si>
  <si>
    <t>Etat OF</t>
  </si>
  <si>
    <t>Libellé OF</t>
  </si>
  <si>
    <t>Analyse des quantités</t>
  </si>
  <si>
    <t>N° Opération &amp; Libellé</t>
  </si>
  <si>
    <t>Coûts  Machine &amp; MO</t>
  </si>
  <si>
    <t>Coûts  Matière</t>
  </si>
  <si>
    <t>Informations complémentaires OF</t>
  </si>
  <si>
    <t>Salarié Responsable</t>
  </si>
  <si>
    <t>Ecarts en Valeur</t>
  </si>
  <si>
    <t>Arrêt</t>
  </si>
  <si>
    <t>Date de livraison</t>
  </si>
  <si>
    <t>1</t>
  </si>
  <si>
    <t>Temps Réglage</t>
  </si>
  <si>
    <t>Temps Production</t>
  </si>
  <si>
    <t>Coût Réglage</t>
  </si>
  <si>
    <t>Coût Production</t>
  </si>
  <si>
    <t>Machine - Ecart</t>
  </si>
  <si>
    <t>MO - Ecart</t>
  </si>
  <si>
    <t>10 - Découpage</t>
  </si>
  <si>
    <t>20 - Ebavurage</t>
  </si>
  <si>
    <t>25 - Assemblage</t>
  </si>
  <si>
    <t>30 - Peinture</t>
  </si>
  <si>
    <t>40 - Emballage</t>
  </si>
  <si>
    <t>Dépôt</t>
  </si>
  <si>
    <t>Date de Fin prévue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</si>
  <si>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</si>
  <si>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 xml:space="preserve">MO - Ecart </t>
  </si>
  <si>
    <t>Ecart en 
%</t>
  </si>
  <si>
    <t>Quantité
 Bonne</t>
  </si>
  <si>
    <t>Quantité 
Rebutée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</si>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</sst>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6"/>
      <color theme="0"/>
      <name val="Segoe UI Light"/>
      <family val="2"/>
    </font>
    <font>
      <sz val="16"/>
      <color rgb="FF1A6A81"/>
      <name val="Gill Sans MT"/>
      <family val="2"/>
    </font>
    <font>
      <sz val="24"/>
      <color theme="0"/>
      <name val="Segoe UI Light"/>
      <family val="2"/>
    </font>
    <font>
      <sz val="12"/>
      <color theme="1"/>
      <name val="Segoe UI Light"/>
      <family val="2"/>
    </font>
    <font>
      <sz val="14"/>
      <color theme="1"/>
      <name val="Segoe UI Light"/>
      <family val="2"/>
    </font>
    <font>
      <sz val="16"/>
      <color theme="1" tint="4.9989318521683403E-2"/>
      <name val="Gill Sans MT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rgb="FF008080"/>
      <name val="Calibri"/>
      <family val="2"/>
      <scheme val="minor"/>
    </font>
    <font>
      <b/>
      <sz val="14"/>
      <color rgb="FF008080"/>
      <name val="Segoe UI Light"/>
      <family val="2"/>
    </font>
    <font>
      <sz val="16"/>
      <color rgb="FF008080"/>
      <name val="Segoe UI Light"/>
      <family val="2"/>
    </font>
    <font>
      <b/>
      <sz val="16"/>
      <color theme="6" tint="-0.249977111117893"/>
      <name val="Segoe UI Light"/>
      <family val="2"/>
    </font>
    <font>
      <b/>
      <sz val="22"/>
      <color rgb="FFFF0000"/>
      <name val="Segoe UI Light"/>
      <family val="2"/>
    </font>
    <font>
      <b/>
      <sz val="16"/>
      <color rgb="FF1A6A81"/>
      <name val="Segoe UI Light"/>
      <family val="2"/>
    </font>
    <font>
      <sz val="10"/>
      <color rgb="FF000000"/>
      <name val="Segoe UI Light"/>
      <family val="2"/>
    </font>
    <font>
      <b/>
      <sz val="10"/>
      <color rgb="FFFFFFFF"/>
      <name val="Segoe UI Light"/>
      <family val="2"/>
    </font>
    <font>
      <b/>
      <sz val="11"/>
      <color rgb="FFFFFFFF"/>
      <name val="Segoe UI Light"/>
      <family val="2"/>
    </font>
    <font>
      <b/>
      <sz val="14"/>
      <color rgb="FF1A6A81"/>
      <name val="Segoe UI Light"/>
      <family val="2"/>
    </font>
    <font>
      <sz val="14"/>
      <color theme="6" tint="-0.249977111117893"/>
      <name val="Gill Sans MT"/>
      <family val="2"/>
    </font>
    <font>
      <b/>
      <sz val="14"/>
      <color theme="1"/>
      <name val="Calibri"/>
      <family val="2"/>
      <scheme val="minor"/>
    </font>
    <font>
      <b/>
      <sz val="14"/>
      <color theme="6" tint="-0.249977111117893"/>
      <name val="Segoe UI Light"/>
      <family val="2"/>
    </font>
    <font>
      <b/>
      <sz val="20"/>
      <color rgb="FFFF0000"/>
      <name val="Segoe UI Light"/>
      <family val="2"/>
    </font>
    <font>
      <b/>
      <sz val="14"/>
      <color rgb="FFFF0000"/>
      <name val="Segoe UI Light"/>
      <family val="2"/>
    </font>
    <font>
      <sz val="14"/>
      <color theme="6" tint="-0.249977111117893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 style="thin">
        <color rgb="FF00808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4" fontId="0" fillId="0" borderId="0" xfId="0" applyNumberForma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/>
    </xf>
    <xf numFmtId="0" fontId="0" fillId="0" borderId="0" xfId="0" applyBorder="1"/>
    <xf numFmtId="4" fontId="0" fillId="0" borderId="0" xfId="0" applyNumberFormat="1" applyAlignment="1">
      <alignment horizontal="center"/>
    </xf>
    <xf numFmtId="0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49" fontId="7" fillId="4" borderId="0" xfId="0" applyNumberFormat="1" applyFont="1" applyFill="1" applyAlignment="1">
      <alignment vertical="center"/>
    </xf>
    <xf numFmtId="0" fontId="0" fillId="3" borderId="0" xfId="0" applyFill="1"/>
    <xf numFmtId="0" fontId="13" fillId="3" borderId="0" xfId="0" applyFont="1" applyFill="1"/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9" fontId="17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0" fillId="3" borderId="0" xfId="0" quotePrefix="1" applyFill="1"/>
    <xf numFmtId="0" fontId="11" fillId="6" borderId="0" xfId="0" applyFont="1" applyFill="1"/>
    <xf numFmtId="49" fontId="21" fillId="8" borderId="14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>
      <alignment horizontal="left" vertical="center" wrapText="1"/>
    </xf>
    <xf numFmtId="4" fontId="19" fillId="2" borderId="0" xfId="0" applyNumberFormat="1" applyFont="1" applyFill="1" applyAlignment="1">
      <alignment horizontal="right" vertical="center" wrapText="1"/>
    </xf>
    <xf numFmtId="49" fontId="19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right" vertical="center"/>
    </xf>
    <xf numFmtId="49" fontId="20" fillId="7" borderId="14" xfId="0" applyNumberFormat="1" applyFont="1" applyFill="1" applyBorder="1" applyAlignment="1">
      <alignment horizontal="left" vertical="center"/>
    </xf>
    <xf numFmtId="4" fontId="19" fillId="2" borderId="0" xfId="0" applyNumberFormat="1" applyFont="1" applyFill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14" fillId="3" borderId="2" xfId="2" applyFont="1" applyFill="1" applyBorder="1" applyAlignment="1">
      <alignment horizontal="center" vertical="center" wrapText="1"/>
    </xf>
    <xf numFmtId="0" fontId="24" fillId="0" borderId="2" xfId="0" applyFont="1" applyBorder="1"/>
    <xf numFmtId="9" fontId="14" fillId="3" borderId="2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4" fontId="28" fillId="0" borderId="0" xfId="2" applyFont="1" applyBorder="1" applyAlignment="1">
      <alignment horizontal="center" vertical="center" wrapText="1"/>
    </xf>
    <xf numFmtId="0" fontId="9" fillId="0" borderId="0" xfId="0" applyFont="1"/>
    <xf numFmtId="164" fontId="28" fillId="0" borderId="5" xfId="2" applyFont="1" applyBorder="1" applyAlignment="1">
      <alignment horizontal="center" vertical="center" wrapText="1"/>
    </xf>
    <xf numFmtId="0" fontId="9" fillId="0" borderId="5" xfId="0" applyFont="1" applyBorder="1"/>
    <xf numFmtId="9" fontId="23" fillId="0" borderId="0" xfId="1" applyFont="1" applyBorder="1" applyAlignment="1">
      <alignment horizontal="center" vertical="center" wrapText="1"/>
    </xf>
    <xf numFmtId="9" fontId="23" fillId="0" borderId="5" xfId="1" applyFont="1" applyBorder="1" applyAlignment="1">
      <alignment horizontal="center" vertical="center" wrapText="1"/>
    </xf>
    <xf numFmtId="49" fontId="30" fillId="9" borderId="0" xfId="0" applyNumberFormat="1" applyFont="1" applyFill="1" applyAlignment="1"/>
    <xf numFmtId="0" fontId="0" fillId="9" borderId="0" xfId="0" applyFill="1"/>
    <xf numFmtId="0" fontId="31" fillId="0" borderId="0" xfId="0" applyFont="1" applyAlignment="1">
      <alignment horizontal="left" indent="2"/>
    </xf>
    <xf numFmtId="0" fontId="32" fillId="0" borderId="0" xfId="0" applyFont="1" applyAlignment="1">
      <alignment horizontal="left" indent="2"/>
    </xf>
    <xf numFmtId="0" fontId="0" fillId="10" borderId="0" xfId="0" applyFill="1"/>
    <xf numFmtId="49" fontId="30" fillId="9" borderId="0" xfId="0" quotePrefix="1" applyNumberFormat="1" applyFont="1" applyFill="1" applyAlignment="1">
      <alignment horizontal="center"/>
    </xf>
    <xf numFmtId="49" fontId="30" fillId="9" borderId="0" xfId="0" applyNumberFormat="1" applyFont="1" applyFill="1" applyAlignment="1">
      <alignment horizontal="center"/>
    </xf>
    <xf numFmtId="0" fontId="33" fillId="10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left" vertical="center" indent="2"/>
    </xf>
    <xf numFmtId="0" fontId="30" fillId="9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14" fontId="9" fillId="0" borderId="8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9" fontId="26" fillId="0" borderId="0" xfId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13"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Coûts Réels</a:t>
            </a:r>
          </a:p>
        </c:rich>
      </c:tx>
      <c:layout>
        <c:manualLayout>
          <c:xMode val="edge"/>
          <c:yMode val="edge"/>
          <c:x val="0.27409137139107609"/>
          <c:y val="3.8099012836393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41-4D46-A933-1DBD19777617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41-4D46-A933-1DBD19777617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41-4D46-A933-1DBD1977761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41-4D46-A933-1DBD19777617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37C-4C74-8F64-7408097DE68F}"/>
              </c:ext>
            </c:extLst>
          </c:dPt>
          <c:cat>
            <c:strRef>
              <c:f>'Bilan OF'!$I$16:$I$20</c:f>
              <c:strCache>
                <c:ptCount val="5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  <c:pt idx="3">
                  <c:v>Arrêt</c:v>
                </c:pt>
                <c:pt idx="4">
                  <c:v>Rebut</c:v>
                </c:pt>
              </c:strCache>
            </c:strRef>
          </c:cat>
          <c:val>
            <c:numRef>
              <c:f>'Bilan OF'!$L$16:$L$20</c:f>
              <c:numCache>
                <c:formatCode>_-* #\ ##0.00\ _€_-;\-* #\ ##0.00\ _€_-;_-* "-"??\ _€_-;_-@_-</c:formatCode>
                <c:ptCount val="5"/>
                <c:pt idx="0">
                  <c:v>3738.81</c:v>
                </c:pt>
                <c:pt idx="1">
                  <c:v>815</c:v>
                </c:pt>
                <c:pt idx="2">
                  <c:v>10</c:v>
                </c:pt>
                <c:pt idx="3">
                  <c:v>0</c:v>
                </c:pt>
                <c:pt idx="4">
                  <c:v>249.59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41-4D46-A933-1DBD1977761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0FE-4F03-AB20-DF2609F52E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0FE-4F03-AB20-DF2609F52E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0FE-4F03-AB20-DF2609F52E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0FE-4F03-AB20-DF2609F52E7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0FE-4F03-AB20-DF2609F52E78}"/>
              </c:ext>
            </c:extLst>
          </c:dPt>
          <c:cat>
            <c:strRef>
              <c:f>'Bilan OF'!$I$16:$I$20</c:f>
              <c:strCache>
                <c:ptCount val="5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  <c:pt idx="3">
                  <c:v>Arrêt</c:v>
                </c:pt>
                <c:pt idx="4">
                  <c:v>Rebut</c:v>
                </c:pt>
              </c:strCache>
            </c:strRef>
          </c:cat>
          <c:val>
            <c:numRef>
              <c:f>'Bilan OF'!$M$16:$M$20</c:f>
              <c:numCache>
                <c:formatCode>_-* #\ ##0.00\ _€_-;\-* #\ ##0.00\ _€_-;_-* "-"??\ _€_-;_-@_-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A61-4174-A4A4-EA8E29E2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96505905511812"/>
          <c:y val="0.31284342816368477"/>
          <c:w val="0.21145160761154855"/>
          <c:h val="0.45221025152697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Coût Prévus</a:t>
            </a:r>
          </a:p>
        </c:rich>
      </c:tx>
      <c:layout>
        <c:manualLayout>
          <c:xMode val="edge"/>
          <c:yMode val="edge"/>
          <c:x val="0.24384401913423473"/>
          <c:y val="3.829011851008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A6-4D59-8390-1F3EB870F791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A6-4D59-8390-1F3EB870F791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A6-4D59-8390-1F3EB870F79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A6-4D59-8390-1F3EB870F791}"/>
              </c:ext>
            </c:extLst>
          </c:dPt>
          <c:cat>
            <c:strRef>
              <c:f>'Bilan OF'!$I$16:$I$18</c:f>
              <c:strCache>
                <c:ptCount val="3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</c:strCache>
            </c:strRef>
          </c:cat>
          <c:val>
            <c:numRef>
              <c:f>'Bilan OF'!$J$16:$J$18</c:f>
              <c:numCache>
                <c:formatCode>_-* #\ ##0.00\ _€_-;\-* #\ ##0.00\ _€_-;_-* "-"??\ _€_-;_-@_-</c:formatCode>
                <c:ptCount val="3"/>
                <c:pt idx="0">
                  <c:v>3665.5</c:v>
                </c:pt>
                <c:pt idx="1">
                  <c:v>7360</c:v>
                </c:pt>
                <c:pt idx="2">
                  <c:v>1454.2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A6-4D59-8390-1F3EB870F791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59-4F6D-9932-903EEFA164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59-4F6D-9932-903EEFA164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59-4F6D-9932-903EEFA164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59-4F6D-9932-903EEFA1645A}"/>
              </c:ext>
            </c:extLst>
          </c:dPt>
          <c:cat>
            <c:strRef>
              <c:f>'Bilan OF'!$I$16:$I$18</c:f>
              <c:strCache>
                <c:ptCount val="3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</c:strCache>
            </c:strRef>
          </c:cat>
          <c:val>
            <c:numRef>
              <c:f>'Bilan OF'!$K$16:$K$18</c:f>
              <c:numCache>
                <c:formatCode>_-* #\ ##0.00\ _€_-;\-* #\ ##0.00\ _€_-;_-* "-"??\ _€_-;_-@_-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6BD4-41A6-8BB3-9DE6BFA9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1211035</xdr:colOff>
      <xdr:row>3</xdr:row>
      <xdr:rowOff>27214</xdr:rowOff>
    </xdr:from>
    <xdr:to>
      <xdr:col>17</xdr:col>
      <xdr:colOff>27213</xdr:colOff>
      <xdr:row>13</xdr:row>
      <xdr:rowOff>299357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870857</xdr:colOff>
      <xdr:row>3</xdr:row>
      <xdr:rowOff>13608</xdr:rowOff>
    </xdr:from>
    <xdr:to>
      <xdr:col>11</xdr:col>
      <xdr:colOff>1170214</xdr:colOff>
      <xdr:row>14</xdr:row>
      <xdr:rowOff>13608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408213</xdr:colOff>
      <xdr:row>18</xdr:row>
      <xdr:rowOff>27214</xdr:rowOff>
    </xdr:from>
    <xdr:to>
      <xdr:col>7</xdr:col>
      <xdr:colOff>120763</xdr:colOff>
      <xdr:row>21</xdr:row>
      <xdr:rowOff>244021</xdr:rowOff>
    </xdr:to>
    <xdr:pic>
      <xdr:nvPicPr>
        <xdr:cNvPr id="3" name="GAUC21">
          <a:extLst>
            <a:ext uri="{FF2B5EF4-FFF2-40B4-BE49-F238E27FC236}">
              <a16:creationId xmlns:a16="http://schemas.microsoft.com/office/drawing/2014/main" id="{ACA16E75-5EB3-447F-BF1E-90C1D1DF2B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013" y="6304189"/>
          <a:ext cx="7665925" cy="1274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3"/>
      <c r="O1" s="48"/>
      <c r="P1" s="57"/>
      <c r="Q1" s="57"/>
      <c r="R1" s="53"/>
      <c r="S1" s="48"/>
      <c r="T1" s="57"/>
      <c r="U1" s="57"/>
      <c r="V1" s="53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ht="25.2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4"/>
      <c r="O2" s="48"/>
      <c r="P2" s="57"/>
      <c r="Q2" s="57"/>
      <c r="R2" s="54"/>
      <c r="S2" s="48"/>
      <c r="T2" s="57"/>
      <c r="U2" s="57"/>
      <c r="V2" s="54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7" spans="1:39" ht="24.6" x14ac:dyDescent="0.55000000000000004">
      <c r="B7" s="50" t="s">
        <v>69</v>
      </c>
    </row>
    <row r="8" spans="1:39" ht="21" x14ac:dyDescent="0.35">
      <c r="B8" s="51"/>
    </row>
    <row r="9" spans="1:39" ht="21" x14ac:dyDescent="0.35">
      <c r="B9" s="51"/>
    </row>
    <row r="10" spans="1:39" ht="21" x14ac:dyDescent="0.35">
      <c r="B10" s="51"/>
    </row>
    <row r="11" spans="1:39" ht="21" x14ac:dyDescent="0.35">
      <c r="B11" s="51"/>
    </row>
    <row r="12" spans="1:39" ht="24.6" x14ac:dyDescent="0.55000000000000004">
      <c r="B12" s="50" t="s">
        <v>70</v>
      </c>
    </row>
    <row r="13" spans="1:39" ht="21" x14ac:dyDescent="0.35">
      <c r="B13" s="51"/>
    </row>
    <row r="14" spans="1:39" ht="21" x14ac:dyDescent="0.35">
      <c r="B14" s="51"/>
    </row>
    <row r="15" spans="1:39" ht="21" x14ac:dyDescent="0.35">
      <c r="B15" s="51"/>
    </row>
    <row r="16" spans="1:39" ht="21" x14ac:dyDescent="0.35">
      <c r="B16" s="51"/>
    </row>
    <row r="17" spans="1:39" ht="24.6" x14ac:dyDescent="0.55000000000000004">
      <c r="B17" s="50" t="s">
        <v>71</v>
      </c>
    </row>
    <row r="22" spans="1:39" ht="15" customHeight="1" x14ac:dyDescent="0.3">
      <c r="A22" s="55" t="s">
        <v>72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39" ht="15" customHeight="1" x14ac:dyDescent="0.3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1:39" ht="15" customHeight="1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1:39" ht="1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s="7" customFormat="1" ht="15" customHeight="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s="7" customFormat="1" ht="15" customHeigh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  <row r="28" spans="1:39" s="7" customFormat="1" ht="15" customHeigh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1:39" s="7" customFormat="1" ht="7.5" customHeight="1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1:39" s="7" customFormat="1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</row>
    <row r="31" spans="1:39" s="7" customForma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1:39" s="7" customFormat="1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1:39" s="7" customFormat="1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1:39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</row>
    <row r="36" spans="1:39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1:39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1:39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1:39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1:39" x14ac:dyDescent="0.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1:39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1:39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1:39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</row>
    <row r="44" spans="1:39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zoomScale="70" zoomScaleNormal="70" workbookViewId="0">
      <selection activeCell="A4" sqref="A4:C4"/>
    </sheetView>
  </sheetViews>
  <sheetFormatPr baseColWidth="10" defaultRowHeight="14.4" x14ac:dyDescent="0.3"/>
  <cols>
    <col min="1" max="1" width="21.6640625" bestFit="1" customWidth="1"/>
    <col min="2" max="2" width="19.88671875" customWidth="1"/>
    <col min="3" max="3" width="17.44140625" bestFit="1" customWidth="1"/>
    <col min="4" max="4" width="16.44140625" bestFit="1" customWidth="1"/>
    <col min="5" max="6" width="21.88671875" customWidth="1"/>
    <col min="7" max="7" width="21.88671875" style="9" customWidth="1"/>
    <col min="8" max="8" width="13.33203125" style="9" customWidth="1"/>
    <col min="9" max="9" width="18.5546875" customWidth="1"/>
    <col min="10" max="10" width="22.44140625" bestFit="1" customWidth="1"/>
    <col min="11" max="11" width="20.33203125" customWidth="1"/>
    <col min="12" max="12" width="20.6640625" bestFit="1" customWidth="1"/>
    <col min="13" max="13" width="20" customWidth="1"/>
    <col min="14" max="14" width="18.5546875" customWidth="1"/>
    <col min="15" max="15" width="20.6640625" customWidth="1"/>
    <col min="16" max="16" width="18.5546875" customWidth="1"/>
    <col min="17" max="17" width="19.6640625" bestFit="1" customWidth="1"/>
    <col min="18" max="18" width="14.5546875" bestFit="1" customWidth="1"/>
    <col min="19" max="19" width="19.109375" bestFit="1" customWidth="1"/>
    <col min="20" max="20" width="30.33203125" bestFit="1" customWidth="1"/>
    <col min="21" max="21" width="28.88671875" bestFit="1" customWidth="1"/>
    <col min="22" max="22" width="30.109375" bestFit="1" customWidth="1"/>
    <col min="23" max="23" width="28.6640625" bestFit="1" customWidth="1"/>
    <col min="24" max="24" width="26.6640625" bestFit="1" customWidth="1"/>
    <col min="25" max="25" width="25" bestFit="1" customWidth="1"/>
    <col min="26" max="26" width="26.44140625" bestFit="1" customWidth="1"/>
    <col min="27" max="27" width="24.88671875" bestFit="1" customWidth="1"/>
    <col min="28" max="28" width="28.109375" bestFit="1" customWidth="1"/>
    <col min="29" max="29" width="26.6640625" bestFit="1" customWidth="1"/>
    <col min="30" max="30" width="12.88671875" bestFit="1" customWidth="1"/>
    <col min="32" max="32" width="17.88671875" bestFit="1" customWidth="1"/>
    <col min="33" max="33" width="19.5546875" bestFit="1" customWidth="1"/>
    <col min="34" max="34" width="18.109375" bestFit="1" customWidth="1"/>
    <col min="35" max="35" width="19.109375" bestFit="1" customWidth="1"/>
    <col min="36" max="36" width="17.6640625" bestFit="1" customWidth="1"/>
    <col min="37" max="37" width="16.33203125" bestFit="1" customWidth="1"/>
    <col min="38" max="38" width="17.109375" bestFit="1" customWidth="1"/>
  </cols>
  <sheetData>
    <row r="1" spans="1:31" ht="37.5" customHeight="1" x14ac:dyDescent="0.3">
      <c r="A1" s="60" t="s">
        <v>21</v>
      </c>
      <c r="B1" s="60"/>
      <c r="C1" s="60" t="s">
        <v>29</v>
      </c>
      <c r="D1" s="60"/>
      <c r="E1" s="60" t="s">
        <v>35</v>
      </c>
      <c r="F1" s="60"/>
      <c r="G1" s="60" t="s">
        <v>1</v>
      </c>
      <c r="H1" s="60"/>
      <c r="I1" s="60"/>
      <c r="J1" s="60"/>
      <c r="K1" s="20"/>
      <c r="L1" s="13" t="str">
        <f>_xll.Assistant.XL.RIK_VO("INF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46,V={1}:",$C$1,$G$1)</f>
        <v/>
      </c>
      <c r="M1" s="61" t="s">
        <v>46</v>
      </c>
      <c r="N1" s="61"/>
      <c r="O1" s="20"/>
      <c r="P1" s="20"/>
      <c r="Q1" s="20"/>
    </row>
    <row r="2" spans="1:31" x14ac:dyDescent="0.3">
      <c r="I2" s="15"/>
      <c r="Z2" s="28">
        <f>A21*100</f>
        <v>2</v>
      </c>
    </row>
    <row r="3" spans="1:31" ht="37.5" customHeight="1" x14ac:dyDescent="0.3">
      <c r="A3" s="63" t="s">
        <v>41</v>
      </c>
      <c r="B3" s="63"/>
      <c r="C3" s="63"/>
      <c r="D3" s="63"/>
      <c r="E3" s="63"/>
      <c r="F3" s="63"/>
      <c r="G3" s="63"/>
      <c r="I3" s="63" t="s">
        <v>34</v>
      </c>
      <c r="J3" s="63"/>
      <c r="K3" s="63"/>
      <c r="L3" s="63"/>
      <c r="M3" s="63"/>
      <c r="N3" s="63"/>
      <c r="O3" s="63"/>
      <c r="P3" s="63"/>
      <c r="Q3" s="63"/>
      <c r="U3" s="21"/>
    </row>
    <row r="4" spans="1:31" ht="24" customHeight="1" x14ac:dyDescent="0.45">
      <c r="A4" s="74" t="s">
        <v>58</v>
      </c>
      <c r="B4" s="75"/>
      <c r="C4" s="76"/>
      <c r="D4" s="68" t="str">
        <f>_xll.Assistant.XL.RIK_AC("INF47__;INF13@E=0,S=50,G=0,T=0,P=0:@R=A,S=2,V={0}:R=B,S=1,V={1}:R=C,S=46,V={2}:",$M$1,C$1,$G$1)</f>
        <v>Dépôt principal</v>
      </c>
      <c r="E4" s="68"/>
      <c r="F4" s="68"/>
      <c r="G4" s="68"/>
      <c r="U4" s="27"/>
    </row>
    <row r="5" spans="1:31" s="7" customFormat="1" ht="24" customHeight="1" x14ac:dyDescent="0.45">
      <c r="A5" s="77" t="s">
        <v>11</v>
      </c>
      <c r="B5" s="78"/>
      <c r="C5" s="79"/>
      <c r="D5" s="64" t="str">
        <f>_xll.Assistant.XL.RIK_AC("INF47__;INF13@E=0,S=58|3,G=0,T=0,P=0:@R=B,S=2,V={0}:R=C,S=1,V={1}:R=D,S=46,V={2}:",$M$1,C$1,$G$1)</f>
        <v>Chaise</v>
      </c>
      <c r="E5" s="64"/>
      <c r="F5" s="64"/>
      <c r="G5" s="64"/>
    </row>
    <row r="6" spans="1:31" ht="24" customHeight="1" x14ac:dyDescent="0.45">
      <c r="A6" s="77" t="s">
        <v>35</v>
      </c>
      <c r="B6" s="78"/>
      <c r="C6" s="79"/>
      <c r="D6" s="64" t="str">
        <f>_xll.Assistant.XL.RIK_AC("INF47__;INF13@E=0,S=46,G=0,T=0,P=0:@R=B,S=2,V={0}:R=C,S=1,V={1}:",$M$1,C$1)</f>
        <v>FINI</v>
      </c>
      <c r="E6" s="64"/>
      <c r="F6" s="64"/>
      <c r="G6" s="64"/>
    </row>
    <row r="7" spans="1:31" ht="24" customHeight="1" x14ac:dyDescent="0.45">
      <c r="A7" s="77" t="s">
        <v>36</v>
      </c>
      <c r="B7" s="78"/>
      <c r="C7" s="79"/>
      <c r="D7" s="64" t="str">
        <f>_xll.Assistant.XL.RIK_AC("INF47__;INF13@E=0,S=3,G=0,T=0,P=0:@R=B,S=2,V={0}:R=C,S=1,V={1}:R=D,S=46,V={2}:",$M$1,$C$1,$G$1)</f>
        <v>Chaise</v>
      </c>
      <c r="E7" s="64"/>
      <c r="F7" s="64"/>
      <c r="G7" s="64"/>
    </row>
    <row r="8" spans="1:31" ht="24" customHeight="1" x14ac:dyDescent="0.45">
      <c r="A8" s="77" t="s">
        <v>42</v>
      </c>
      <c r="B8" s="78"/>
      <c r="C8" s="79"/>
      <c r="D8" s="64" t="str">
        <f>_xll.Assistant.XL.RIK_AC("INF47__;INF13@E=0,S=79,G=0,T=0,P=0:@R=B,S=2,V={0}:R=C,S=1,V={1}:R=D,S=46,V={2}:",$M$1,$C$1,$G$1)</f>
        <v/>
      </c>
      <c r="E8" s="64"/>
      <c r="F8" s="64"/>
      <c r="G8" s="64"/>
      <c r="X8" s="19"/>
      <c r="Y8" s="19"/>
      <c r="Z8" s="19"/>
      <c r="AA8" s="19"/>
      <c r="AB8" s="19"/>
      <c r="AC8" s="19"/>
      <c r="AD8" s="19"/>
      <c r="AE8" s="19"/>
    </row>
    <row r="9" spans="1:31" ht="24" customHeight="1" x14ac:dyDescent="0.45">
      <c r="A9" s="77" t="s">
        <v>12</v>
      </c>
      <c r="B9" s="78"/>
      <c r="C9" s="79"/>
      <c r="D9" s="64" t="str">
        <f>_xll.Assistant.XL.RIK_AC("INF47__;INF13@E=0,S=48,G=0,T=0,P=0:@R=B,S=2,V={0}:R=C,S=1,V={1}:R=D,S=46,V={2}:",$M$1,C$1,$G$1)</f>
        <v/>
      </c>
      <c r="E9" s="64"/>
      <c r="F9" s="64"/>
      <c r="G9" s="64"/>
      <c r="H9"/>
      <c r="X9" s="6"/>
      <c r="Y9" s="11"/>
      <c r="Z9" s="11"/>
      <c r="AA9" s="11"/>
      <c r="AB9" s="11"/>
      <c r="AC9" s="11"/>
      <c r="AD9" s="11"/>
      <c r="AE9" s="11"/>
    </row>
    <row r="10" spans="1:31" ht="24" customHeight="1" x14ac:dyDescent="0.45">
      <c r="A10" s="77" t="s">
        <v>24</v>
      </c>
      <c r="B10" s="78"/>
      <c r="C10" s="79"/>
      <c r="D10" s="64" t="str">
        <f>_xll.Assistant.XL.RIK_AC("INF47__;INF13@E=0,S=44,G=0,T=0,P=0:@R=B,S=2,V={0}:R=C,S=1,V={1}:R=D,S=46,V={2}:",$M$1,$C$1,$G$1)</f>
        <v/>
      </c>
      <c r="E10" s="64"/>
      <c r="F10" s="64"/>
      <c r="G10" s="64"/>
      <c r="H10"/>
      <c r="X10" s="6"/>
      <c r="Y10" s="11"/>
      <c r="Z10" s="11"/>
      <c r="AA10" s="11"/>
      <c r="AB10" s="11"/>
      <c r="AC10" s="11"/>
      <c r="AD10" s="11"/>
      <c r="AE10" s="11"/>
    </row>
    <row r="11" spans="1:31" ht="24" customHeight="1" x14ac:dyDescent="0.45">
      <c r="A11" s="77" t="s">
        <v>45</v>
      </c>
      <c r="B11" s="78"/>
      <c r="C11" s="79"/>
      <c r="D11" s="64">
        <f>_xll.Assistant.XL.RIK_AC("INF47__;INF13@E=0,S=41,G=0,T=0,P=0:@R=A,S=2,V={0}:R=B,S=1,V={1}:R=C,S=46,V={2}:",$M$1,C$1,$G$1)</f>
        <v>43033</v>
      </c>
      <c r="E11" s="64"/>
      <c r="F11" s="64"/>
      <c r="G11" s="64"/>
      <c r="H11"/>
      <c r="X11" s="6"/>
      <c r="Y11" s="11"/>
      <c r="Z11" s="11"/>
      <c r="AA11" s="11"/>
      <c r="AB11" s="11"/>
      <c r="AC11" s="11"/>
      <c r="AD11" s="11"/>
      <c r="AE11" s="11"/>
    </row>
    <row r="12" spans="1:31" ht="24" customHeight="1" x14ac:dyDescent="0.45">
      <c r="A12" s="65" t="s">
        <v>59</v>
      </c>
      <c r="B12" s="66"/>
      <c r="C12" s="67"/>
      <c r="D12" s="62">
        <f>_xll.Assistant.XL.RIK_AC("INF47__;INF13@E=0,S=55,G=0,T=0,P=0:@R=A,S=2,V={0}:R=B,S=1,V={1}:R=C,S=46,V={2}:",$M$1,C$1,$G$1)</f>
        <v>42982.20208333333</v>
      </c>
      <c r="E12" s="62"/>
      <c r="F12" s="62"/>
      <c r="G12" s="62"/>
      <c r="H12"/>
      <c r="X12" s="6"/>
      <c r="Y12" s="11"/>
      <c r="Z12" s="11"/>
      <c r="AA12" s="11"/>
      <c r="AB12" s="11"/>
      <c r="AC12" s="11"/>
      <c r="AD12" s="11"/>
      <c r="AE12" s="11"/>
    </row>
    <row r="13" spans="1:31" ht="19.2" x14ac:dyDescent="0.45">
      <c r="C13" s="15"/>
      <c r="D13" s="73"/>
      <c r="E13" s="73"/>
      <c r="F13" s="73"/>
      <c r="G13" s="73"/>
      <c r="H13"/>
    </row>
    <row r="14" spans="1:31" ht="25.5" customHeight="1" x14ac:dyDescent="0.3"/>
    <row r="15" spans="1:31" ht="42.75" customHeight="1" x14ac:dyDescent="0.3">
      <c r="A15" s="63" t="s">
        <v>37</v>
      </c>
      <c r="B15" s="63"/>
      <c r="C15" s="63"/>
      <c r="D15" s="63"/>
      <c r="E15" s="63"/>
      <c r="F15" s="63"/>
      <c r="G15" s="63"/>
      <c r="I15" t="s">
        <v>1</v>
      </c>
      <c r="J15" s="23" t="s">
        <v>15</v>
      </c>
      <c r="K15" s="12"/>
      <c r="L15" s="23" t="s">
        <v>16</v>
      </c>
      <c r="M15" s="12"/>
      <c r="O15" s="23" t="s">
        <v>43</v>
      </c>
      <c r="P15" s="12"/>
      <c r="Q15" s="23" t="s">
        <v>62</v>
      </c>
      <c r="R15" s="15"/>
    </row>
    <row r="16" spans="1:31" ht="21.6" x14ac:dyDescent="0.45">
      <c r="I16" s="36" t="s">
        <v>18</v>
      </c>
      <c r="J16" s="42">
        <f>_xll.Assistant.XL.RIK_AC("INF47__;INF14@E=1,S=60|66,G=0,T=0,P=0:@R=A,S=60|1,V={0}:R=B,S=60|46,V={1}:R=D,S=60|2,V={2}:",C$1,$G$1,$M$1)</f>
        <v>3665.5</v>
      </c>
      <c r="K16" s="42"/>
      <c r="L16" s="42">
        <f>_xll.Assistant.XL.RIK_AC("INF47__;INF14@E=1,S=60|67,G=0,T=0,P=0:@R=A,S=60|1,V={0}:R=B,S=60|46,V={1}:R=D,S=60|2,V={2}:",$C$1,$G$1,$M$1)</f>
        <v>3738.81</v>
      </c>
      <c r="M16" s="42"/>
      <c r="N16" s="43"/>
      <c r="O16" s="42">
        <f>J16-L16</f>
        <v>-73.309999999999945</v>
      </c>
      <c r="P16" s="42"/>
      <c r="Q16" s="46">
        <f>(J16-L16)/J16</f>
        <v>-1.9999999999999987E-2</v>
      </c>
    </row>
    <row r="17" spans="1:17" ht="40.799999999999997" x14ac:dyDescent="0.45">
      <c r="B17" s="37" t="s">
        <v>22</v>
      </c>
      <c r="C17" s="37" t="s">
        <v>23</v>
      </c>
      <c r="D17" s="37" t="s">
        <v>63</v>
      </c>
      <c r="E17" s="37" t="s">
        <v>64</v>
      </c>
      <c r="F17" s="37" t="s">
        <v>13</v>
      </c>
      <c r="G17" s="24"/>
      <c r="I17" s="36" t="s">
        <v>10</v>
      </c>
      <c r="J17" s="42">
        <f>_xll.Assistant.XL.RIK_AC("INF47__;INF14@E=1,S=60|64,G=0,T=0,P=0:@R=A,S=60|1,V={0}:R=B,S=60|46,V={1}:R=D,S=60|2,V={2}:",C$1,$G$1,$M$1)</f>
        <v>7360</v>
      </c>
      <c r="K17" s="42"/>
      <c r="L17" s="42">
        <f>_xll.Assistant.XL.RIK_AC("INF47__;INF12@E=1,S=32|65,G=0,T=0,P=0:@R=A,S=32|1,V={0}:R=B,S=32|46,V={1}:R=C,S=32|2,V={2}:",$C$1,$G$1,$M$1)</f>
        <v>815</v>
      </c>
      <c r="M17" s="42"/>
      <c r="N17" s="43"/>
      <c r="O17" s="42">
        <f>J17-L17</f>
        <v>6545</v>
      </c>
      <c r="P17" s="42"/>
      <c r="Q17" s="46">
        <f>(J17-L17)/J17</f>
        <v>0.88926630434782605</v>
      </c>
    </row>
    <row r="18" spans="1:17" ht="24.6" x14ac:dyDescent="0.45">
      <c r="B18" s="41">
        <f>_xll.Assistant.XL.RIK_AC("INF47__;INF13@E=1,S=5,G=0,T=0,P=0:@R=A,S=2,V={0}:R=B,S=1,V={1}:R=C,S=46,V={2}:",$M$1,$C$1,$G$1)</f>
        <v>50</v>
      </c>
      <c r="C18" s="41">
        <f>_xll.Assistant.XL.RIK_AC("INF47__;INF13@E=1,S=6,G=0,T=0,P=0:@R=A,S=2,V={0}:R=B,S=1,V={1}:R=C,S=46,V={2}:",$M$1,$C$1,$G$1)</f>
        <v>51</v>
      </c>
      <c r="D18" s="41">
        <f>_xll.Assistant.XL.RIK_AC("INF47__;INF13@E=1,S=7,G=0,T=0,P=0:@R=A,S=2,V={0}:R=B,S=1,V={1}:R=C,S=46,V={2}:",$M$1,$C$1,$G$1)</f>
        <v>50</v>
      </c>
      <c r="E18" s="41">
        <f>_xll.Assistant.XL.RIK_AC("INF47__;INF13@E=1,S=8,G=0,T=0,P=0:@R=A,S=2,V={0}:R=B,S=1,V={1}:R=C,S=46,V={2}:",$M$1,$C$1,$G$1)</f>
        <v>1</v>
      </c>
      <c r="F18" s="41">
        <f>IF(B18-C18&lt;0,0,B18-C18)</f>
        <v>0</v>
      </c>
      <c r="G18" s="24"/>
      <c r="I18" s="36" t="s">
        <v>19</v>
      </c>
      <c r="J18" s="42">
        <f>_xll.Assistant.XL.RIK_AC("INF47__;INF14@E=1,S=60|62,G=0,T=0,P=0:@R=A,S=60|1,V={0}:R=B,S=60|46,V={1}:R=D,S=60|2,V={2}:",C$1,$G$1,$M$1)</f>
        <v>1454.2</v>
      </c>
      <c r="K18" s="42"/>
      <c r="L18" s="42">
        <f>_xll.Assistant.XL.RIK_AC("INF47__;INF12@E=1,S=32|63,G=0,T=0,P=0:@R=A,S=32|1,V={0}:R=B,S=32|46,V={1}:R=C,S=32|2,V={2}:",$C$1,$G$1,$M$1)</f>
        <v>10</v>
      </c>
      <c r="M18" s="42"/>
      <c r="N18" s="43"/>
      <c r="O18" s="42">
        <f>J18-L18</f>
        <v>1444.2</v>
      </c>
      <c r="P18" s="42"/>
      <c r="Q18" s="46">
        <f>(J18-L18)/J18</f>
        <v>0.99312336679961488</v>
      </c>
    </row>
    <row r="19" spans="1:17" ht="32.4" x14ac:dyDescent="0.45">
      <c r="A19" s="72" t="s">
        <v>33</v>
      </c>
      <c r="G19" s="25"/>
      <c r="H19"/>
      <c r="I19" s="36" t="s">
        <v>44</v>
      </c>
      <c r="J19" s="42">
        <v>0</v>
      </c>
      <c r="K19" s="42"/>
      <c r="L19" s="42">
        <f>_xll.Assistant.XL.RIK_AC("INF47__;INF14@E=1,S=60|68,G=0,T=0,P=0:@R=A,S=60|1,V={0}:R=B,S=60|46,V={1}:R=C,S=60|2,V={2}:",$C$1,$G$1,$M$1)</f>
        <v>0</v>
      </c>
      <c r="M19" s="42"/>
      <c r="N19" s="43"/>
      <c r="O19" s="42" t="s">
        <v>17</v>
      </c>
      <c r="P19" s="42"/>
      <c r="Q19" s="46"/>
    </row>
    <row r="20" spans="1:17" ht="24.6" x14ac:dyDescent="0.45">
      <c r="A20" s="72"/>
      <c r="B20" s="26"/>
      <c r="C20" s="24" t="str">
        <f>_xll.Assistant.XL.RIK_GAUGE("Type=7;Style=5;Val={0};Min=0;Max=100;SafeValue=5;CriticalValue=25;Colors=0-128-128:255-255-0:192-64-0;Position=100:100",Z$2)</f>
        <v/>
      </c>
      <c r="D20" s="26"/>
      <c r="E20" s="26"/>
      <c r="G20"/>
      <c r="H20"/>
      <c r="I20" s="37" t="s">
        <v>32</v>
      </c>
      <c r="J20" s="44">
        <v>0</v>
      </c>
      <c r="K20" s="44"/>
      <c r="L20" s="44">
        <f>_xll.Assistant.XL.RIK_AC("INF47__;INF13@E=1,S=69,G=0,T=0,P=0:@R=A,S=2,V={0}:R=B,S=1,V={1}:R=C,S=46,V={2}:",$M$1,$C$1,$G$1)</f>
        <v>249.59</v>
      </c>
      <c r="M20" s="44"/>
      <c r="N20" s="45"/>
      <c r="O20" s="44">
        <f>J20-L20</f>
        <v>-249.59</v>
      </c>
      <c r="P20" s="44"/>
      <c r="Q20" s="47"/>
    </row>
    <row r="21" spans="1:17" ht="24.75" customHeight="1" x14ac:dyDescent="0.35">
      <c r="A21" s="71">
        <f>E18/$B$18</f>
        <v>0.02</v>
      </c>
      <c r="I21" s="37" t="s">
        <v>2</v>
      </c>
      <c r="J21" s="38">
        <f>SUM(J16:J19)</f>
        <v>12479.7</v>
      </c>
      <c r="K21" s="38"/>
      <c r="L21" s="38">
        <f>SUM(L16:L19)</f>
        <v>4563.8099999999995</v>
      </c>
      <c r="M21" s="38"/>
      <c r="N21" s="39"/>
      <c r="O21" s="38">
        <f>J21-L21</f>
        <v>7915.8900000000012</v>
      </c>
      <c r="P21" s="38"/>
      <c r="Q21" s="40">
        <f>(J21-L21)/J21</f>
        <v>0.63430130531983953</v>
      </c>
    </row>
    <row r="22" spans="1:17" ht="26.25" customHeight="1" x14ac:dyDescent="0.35">
      <c r="A22" s="71"/>
      <c r="I22" s="37" t="s">
        <v>14</v>
      </c>
      <c r="J22" s="38">
        <f>J21/$B$18</f>
        <v>249.59400000000002</v>
      </c>
      <c r="K22" s="38"/>
      <c r="L22" s="38">
        <f>L21/$D$18</f>
        <v>91.276199999999989</v>
      </c>
      <c r="M22" s="38"/>
      <c r="N22" s="39"/>
      <c r="O22" s="38">
        <f>J22-L22</f>
        <v>158.31780000000003</v>
      </c>
      <c r="P22" s="38"/>
      <c r="Q22" s="40">
        <f>(J22-L22)/J22</f>
        <v>0.63430130531983953</v>
      </c>
    </row>
    <row r="23" spans="1:17" x14ac:dyDescent="0.3">
      <c r="O23" s="9"/>
      <c r="P23" s="9"/>
      <c r="Q23" s="9"/>
    </row>
    <row r="24" spans="1:17" ht="31.5" customHeight="1" x14ac:dyDescent="0.3">
      <c r="A24" s="63" t="s">
        <v>40</v>
      </c>
      <c r="B24" s="63"/>
      <c r="C24" s="63"/>
      <c r="D24" s="63"/>
      <c r="E24" s="63"/>
      <c r="F24" s="63"/>
      <c r="G24" s="63"/>
      <c r="H24"/>
      <c r="I24" s="63" t="s">
        <v>39</v>
      </c>
      <c r="J24" s="63"/>
      <c r="K24" s="63"/>
      <c r="L24" s="63"/>
      <c r="M24" s="63"/>
      <c r="N24" s="63"/>
      <c r="O24" s="63"/>
      <c r="P24" s="63"/>
      <c r="Q24" s="63"/>
    </row>
    <row r="25" spans="1:17" ht="25.5" customHeight="1" x14ac:dyDescent="0.3">
      <c r="A25" t="str">
        <f>_xll.Assistant.XL.RIK_AD("2_0_1,F=B='1',U='0',I='0',FN='Segoe UI Light',FS='10',FC='#FFFFFF',BC='#008B8B',AH='1',AV='1',Br=[$top-$bottom],BrS='1',BrC='#778899'_1,C=Total,F=B='1',U='0',I='0',FN='Calibri',FS='10',FC='#000000',BC='#FFFFFF',AH='1',AV"&amp;"='1',Br=[$top-$bottom],BrS='1',BrC='#778899'_0_0_0_1_D=6x7;{0};INF14@E=0,S=44|3,G=0,T=0,P=0,O=NF='Texte'_B='0'_U='0'_I='0'_FN='Segoe UI Light'_FS='10'_FC='#000000'_BC='#FFFFFF'_AH='1'_AV='1'_Br=[]_BrS='0'_BrC='#FFFFFF'_W"&amp;"pT='0':E=1,S=27,G=0,T=0,P=0,O=NF='Nombre'_B='0'_U='0'_I='0'_FN='Segoe UI Light'_FS='10'_FC='#000000'_BC='#FFFFFF'_AH='3'_AV='1'_Br=[]_BrS='0'_BrC='#FFFFFF'_WpT='0':E=1,S=28,G=0,T=0,P=0,O=NF='Nombre'_B='0'_U='0'_I='0'_FN="&amp;"'Segoe UI Light'_FS='10'_FC='#000000'_BC='#FFFFFF'_AH='3'_AV='1'_Br=[]_BrS='0'_BrC='#FFFFFF'_WpT='0':L=Ecart Quantité,E=0,G=0,T=0,P=0,F=[28]-[27],Y=1,O=NF='Texte'_B='0'_U='0'_I='0'_FN='Segoe UI Light'_FS='10'_FC='#000000"&amp;"'_BC='#FFFFFF'_AH='3'_AV='1'_Br=[]_BrS='0'_BrC='#FFFFFF'_WpT='0',CF=TC='1'_TO='1'_V='0'_B='0'_U='0'_I='0'_FC='#A52A2A'_BC='#F08080'_Br=[]_BrS='0'_BrC='#FFFFFF':E=1,S=74,G=0,T=0,P=0,O=NF='Nombre'_B='0'_U='0'_I='0'_FN='Seg"&amp;"oe UI Light'_FS='10'_FC='#000000'_BC='#FFFFFF'_AH='3'_AV='1'_Br=[]_BrS='0'_BrC='#FFFFFF'_WpT='0':E=1,S=75,G=0,T=0,P=0,O=NF='Nombre'_B='0'_U='0'_I='0'_FN='Segoe UI Light'_FS='10'_FC='#000000'_BC='#FFFFFF'_AH='3'_AV='1'_Br"&amp;"=[]_BrS='0'_BrC='#FFFFFF'_WpT='0':L=Ecart PU,E=0,G=0,T=0,P=0,F=[75]-[74],Y=1,O=NF='Nombre'_B='0'_U='0'_I='0'_FN='Calibri'_FS='10'_FC='#000000'_BC='#FFFFFF'_AH='3'_AV='1'_Br=[]_BrS='0'_BrC='#FFFFFF'_WpT='0':",'Bilan OF'!$J$16)</f>
        <v/>
      </c>
      <c r="H25"/>
      <c r="I25" s="22" t="str">
        <f>_xll.Assistant.XL.RIK_AL("INF47__2_0_1,F=B='1',U='0',I='0',FN='Segoe UI Light',FS='11',FC='#FFFFFF',BC='#008080',AH='2',AV='1',Br=[$top-$bottom],BrS='1',BrC='#778899'_1,C=Total,F=B='1',U='0',I='0',FN='Calibri',FS='10',FC='#000000',BC='#FFFFFF',AH"&amp;"='1',AV='1',Br=[$top-$bottom],BrS='1',BrC='#778899'_0_0_0_1_D=7x9;INF12@L=N° Opération &amp; Libellé,E=0,G=0,T=0,P=0,F=CONCAT(CONCAT([3];{g} - {g});[4]),Y=1,O=NF='Standard'_B='0'_U='0'_I='0'_FN='Segoe UI Light'_FS='10'_FC='#"&amp;"000000'_BC='#FFFFFF'_AH='1'_AV='1'_Br=[]_BrS='0'_BrC='#FFFFFF'_WpT='1':L=MO - Ecart,E=1,G=0,T=0,P=0,F=[75],Y=1,O=NF='Nombre'_B='0'_U='0'_I='0'_FN='Segoe UI Light'_FS='10'_FC='#000000'_BC='#FFFFFF'_AH='3'_AV='1'_Br=[]_BrS"&amp;"='0'_BrC='#FFFFFF'_WpT='1',CF=TC='1'_TO='2'_V='0'_B='1'_U='0'_I='0'_FC='#8B0000'_BC='#F08080'_Br=[]_BrS='0'_BrC='#FFFFFF':L=Machine - Ecart,E=1,G=0,T=0,P=0,F=[76],Y=1,O=NF='Nombre'_B='0'_U='0'_I='0'_FN='Segoe UI Light'_F"&amp;"S='10'_FC='#000000'_BC='#FFFFFF'_AH='3'_AV='1'_Br=[]_BrS='0'_BrC='#FFFFFF'_WpT='1',CF=TC='1'_TO='2'_V='0'_B='1'_U='0'_I='0'_FC='#8B0000'_BC='#F08080'_Br=[]_BrS='0'_BrC='#FFFFFF':L=MO - Ecart,E=1,G=0,T=0,P=0,F=[77],Y=1,O="&amp;"NF='Nombre'_B='0'_U='0'_I='0'_FN='Segoe UI Light'_FS='10'_FC='#000000'_BC='#FFFFFF'_AH='3'_AV='1'_Br=[]_BrS='0'_BrC='#FFFFFF'_WpT='1',CF=TC='1'_TO='2'_V='0'_B='1'_U='0'_I='0'_FC='#8B0000'_BC='#F08080'_Br=[]_BrS='0'_BrC='"&amp;"#FFFFFF':L=Machine - Ecart,E=1,G=0,T=0,P=0,F=[78],Y=1,O=NF='Nombre'_B='0'_U='0'_I='0'_FN='Segoe UI Light'_FS='10'_FC='#000000'_BC='#FFFFFF'_AH='3'_AV='1'_Br=[]_BrS='0'_BrC='#FFFFFF'_WpT='1',CF=TC='1'_TO='2'_V='0'_B='1'_U"&amp;"='0'_I='0'_FC='#8B0000'_BC='#F08080'_Br=[]_BrS='0'_BrC='#FFFFFF':L=MO - Ecart,E=1,G=0,T=0,P=0,F=[79],Y=1,O=NF='Nombre'_B='0'_U='0'_I='0'_FN='Segoe UI Light'_FS='10'_FC='#000000'_BC='#FFFFFF'_AH='3'_AV='1'_Br=[]_BrS='0'_B"&amp;"rC='#FFFFFF'_WpT='1',CF=TC='1'_TO='2'_V='0'_B='1'_U='0'_I='0'_FC='#8B0000'_BC='#F08080'_Br=[]_BrS='0'_BrC='#FFFFFF':L=Machine - Ecart,E=1,G=0,T=0,P=0,F=[80],Y=1,O=NF='Nombre'_B='0'_U='0'_I='0'_FN='Segoe UI Light'_FS='10'"&amp;"_FC='#000000'_BC='#FFFFFF'_AH='3'_AV='1'_Br=[]_BrS='0'_BrC='#FFFFFF'_WpT='1',CF=TC='1'_TO='2'_V='0'_B='1'_U='0'_I='0'_FC='#8B0000'_BC='#F08080'_Br=[]_BrS='0'_BrC='#FFFFFF':L=MO - Ecart ,E=1,G=0,T=0,P=0,F=[81],Y=1,O=NF='N"&amp;"ombre'_B='0'_U='0'_I='0'_FN='Segoe UI Light'_FS='10'_FC='#000000'_BC='#FFFFFF'_AH='3'_AV='1'_Br=[]_BrS='0'_BrC='#FFFFFF'_WpT='1',CF=TC='1'_TO='2'_V='0'_B='0'_U='0'_I='0'_FC='#8B0000'_BC='#F08080'_Br=[]_BrS='0'_BrC='#FFFF"&amp;"FF':L=Machine - Ecart,E=1,G=0,T=0,P=0,F=[82],Y=1,O=NF='Nombre'_B='0'_U='0'_I='0'_FN='Segoe UI Light'_FS='10'_FC='#000000'_BC='#FFFFFF'_AH='3'_AV='1'_Br=[]_BrS='0'_BrC='#FFFFFF'_WpT='1',CF=TC='1'_TO='2'_V='0'_B='0'_U='0'_"&amp;"I='0'_FC='#8B0000'_BC='#F08080'_Br=[]_BrS='0'_BrC='#FFFFFF':@R=A,S=72,V={0}:R=B,S=32|2,V={1}:R=C,S=32|46,V={2}:",$C$1,$M$1,$G$1)</f>
        <v/>
      </c>
      <c r="J25" s="69" t="s">
        <v>47</v>
      </c>
      <c r="K25" s="70"/>
      <c r="L25" s="69" t="s">
        <v>48</v>
      </c>
      <c r="M25" s="70"/>
      <c r="N25" s="58" t="s">
        <v>49</v>
      </c>
      <c r="O25" s="59"/>
      <c r="P25" s="58" t="s">
        <v>50</v>
      </c>
      <c r="Q25" s="59"/>
    </row>
    <row r="26" spans="1:17" ht="33.6" x14ac:dyDescent="0.3">
      <c r="A26" s="34" t="s">
        <v>5</v>
      </c>
      <c r="B26" s="34" t="s">
        <v>25</v>
      </c>
      <c r="C26" s="34" t="s">
        <v>26</v>
      </c>
      <c r="D26" s="34" t="s">
        <v>30</v>
      </c>
      <c r="E26" s="34" t="s">
        <v>27</v>
      </c>
      <c r="F26" s="34" t="s">
        <v>28</v>
      </c>
      <c r="G26" s="34" t="s">
        <v>31</v>
      </c>
      <c r="I26" s="29" t="s">
        <v>38</v>
      </c>
      <c r="J26" s="29" t="s">
        <v>52</v>
      </c>
      <c r="K26" s="29" t="s">
        <v>51</v>
      </c>
      <c r="L26" s="29" t="s">
        <v>52</v>
      </c>
      <c r="M26" s="29" t="s">
        <v>51</v>
      </c>
      <c r="N26" s="29" t="s">
        <v>52</v>
      </c>
      <c r="O26" s="29" t="s">
        <v>51</v>
      </c>
      <c r="P26" s="29" t="s">
        <v>61</v>
      </c>
      <c r="Q26" s="29" t="s">
        <v>51</v>
      </c>
    </row>
    <row r="27" spans="1:17" ht="15" x14ac:dyDescent="0.3">
      <c r="A27" s="32" t="s">
        <v>20</v>
      </c>
      <c r="B27" s="35">
        <v>50</v>
      </c>
      <c r="C27" s="35">
        <v>51</v>
      </c>
      <c r="D27" s="33">
        <v>1</v>
      </c>
      <c r="E27" s="35">
        <v>4.0824999999999996</v>
      </c>
      <c r="F27" s="35">
        <v>0</v>
      </c>
      <c r="G27" s="5">
        <v>-4.0824999999999996</v>
      </c>
      <c r="I27" s="30" t="s">
        <v>53</v>
      </c>
      <c r="J27" s="31">
        <v>0</v>
      </c>
      <c r="K27" s="31">
        <v>0</v>
      </c>
      <c r="L27" s="31">
        <v>-0.5</v>
      </c>
      <c r="M27" s="31">
        <v>-0.5</v>
      </c>
      <c r="N27" s="31">
        <v>2</v>
      </c>
      <c r="O27" s="31">
        <v>0</v>
      </c>
      <c r="P27" s="31">
        <v>2</v>
      </c>
      <c r="Q27" s="31">
        <v>0</v>
      </c>
    </row>
    <row r="28" spans="1:17" ht="15" x14ac:dyDescent="0.3">
      <c r="A28" s="32" t="s">
        <v>0</v>
      </c>
      <c r="B28" s="35">
        <v>50</v>
      </c>
      <c r="C28" s="35">
        <v>51</v>
      </c>
      <c r="D28" s="33">
        <v>1</v>
      </c>
      <c r="E28" s="35">
        <v>8</v>
      </c>
      <c r="F28" s="35">
        <v>0</v>
      </c>
      <c r="G28" s="5">
        <v>-8</v>
      </c>
      <c r="I28" s="30" t="s">
        <v>54</v>
      </c>
      <c r="J28" s="31">
        <v>-0.4</v>
      </c>
      <c r="K28" s="31">
        <v>-0.4</v>
      </c>
      <c r="L28" s="31">
        <v>44</v>
      </c>
      <c r="M28" s="31">
        <v>44</v>
      </c>
      <c r="N28" s="31">
        <v>2</v>
      </c>
      <c r="O28" s="31">
        <v>0</v>
      </c>
      <c r="P28" s="31">
        <v>22</v>
      </c>
      <c r="Q28" s="31">
        <v>100</v>
      </c>
    </row>
    <row r="29" spans="1:17" ht="15" x14ac:dyDescent="0.3">
      <c r="A29" s="32" t="s">
        <v>6</v>
      </c>
      <c r="B29" s="35">
        <v>50</v>
      </c>
      <c r="C29" s="35">
        <v>51</v>
      </c>
      <c r="D29" s="33">
        <v>1</v>
      </c>
      <c r="E29" s="35">
        <v>1.2275</v>
      </c>
      <c r="F29" s="35">
        <v>1.23</v>
      </c>
      <c r="G29" s="5">
        <v>2.5000000000000001E-3</v>
      </c>
      <c r="I29" s="30" t="s">
        <v>55</v>
      </c>
      <c r="J29" s="31">
        <v>0</v>
      </c>
      <c r="K29" s="31">
        <v>0</v>
      </c>
      <c r="L29" s="31">
        <v>22.5</v>
      </c>
      <c r="M29" s="31">
        <v>22.5</v>
      </c>
      <c r="N29" s="31">
        <v>22</v>
      </c>
      <c r="O29" s="31">
        <v>100</v>
      </c>
      <c r="P29" s="31">
        <v>22</v>
      </c>
      <c r="Q29" s="31">
        <v>100</v>
      </c>
    </row>
    <row r="30" spans="1:17" ht="15" x14ac:dyDescent="0.3">
      <c r="A30" s="32" t="s">
        <v>7</v>
      </c>
      <c r="B30" s="35">
        <v>200</v>
      </c>
      <c r="C30" s="35">
        <v>204</v>
      </c>
      <c r="D30" s="33">
        <v>4</v>
      </c>
      <c r="E30" s="35">
        <v>15</v>
      </c>
      <c r="F30" s="35">
        <v>0</v>
      </c>
      <c r="G30" s="5">
        <v>-15</v>
      </c>
      <c r="H30"/>
      <c r="I30" s="30" t="s">
        <v>56</v>
      </c>
      <c r="J30" s="31">
        <v>0</v>
      </c>
      <c r="K30" s="31">
        <v>0</v>
      </c>
      <c r="L30" s="31">
        <v>50</v>
      </c>
      <c r="M30" s="31">
        <v>-1</v>
      </c>
      <c r="N30" s="31">
        <v>0</v>
      </c>
      <c r="O30" s="31">
        <v>0</v>
      </c>
      <c r="P30" s="31">
        <v>0</v>
      </c>
      <c r="Q30" s="31">
        <v>0</v>
      </c>
    </row>
    <row r="31" spans="1:17" ht="15" x14ac:dyDescent="0.3">
      <c r="A31" s="2" t="s">
        <v>2</v>
      </c>
      <c r="B31" s="3">
        <v>350</v>
      </c>
      <c r="C31" s="3">
        <v>357</v>
      </c>
      <c r="D31" s="2"/>
      <c r="E31" s="3">
        <v>28.31</v>
      </c>
      <c r="F31" s="3">
        <v>1.23</v>
      </c>
      <c r="G31" s="14"/>
      <c r="H31"/>
      <c r="I31" s="30" t="s">
        <v>57</v>
      </c>
      <c r="J31" s="31">
        <v>0</v>
      </c>
      <c r="K31" s="31">
        <v>0</v>
      </c>
      <c r="L31" s="31">
        <v>0</v>
      </c>
      <c r="M31" s="31">
        <v>0</v>
      </c>
      <c r="N31" s="31">
        <v>22</v>
      </c>
      <c r="O31" s="31">
        <v>100</v>
      </c>
      <c r="P31" s="31">
        <v>2</v>
      </c>
      <c r="Q31" s="31">
        <v>0</v>
      </c>
    </row>
    <row r="32" spans="1:17" x14ac:dyDescent="0.3">
      <c r="A32" s="1"/>
      <c r="B32" s="4"/>
      <c r="C32" s="4"/>
      <c r="D32" s="1"/>
      <c r="E32" s="4"/>
      <c r="F32" s="4"/>
      <c r="G32" s="4"/>
      <c r="H32"/>
      <c r="I32" s="17" t="s">
        <v>2</v>
      </c>
      <c r="J32" s="18">
        <v>-0.4</v>
      </c>
      <c r="K32" s="18">
        <v>-0.4</v>
      </c>
      <c r="L32" s="18">
        <v>116</v>
      </c>
      <c r="M32" s="18">
        <v>65</v>
      </c>
      <c r="N32" s="18">
        <v>48</v>
      </c>
      <c r="O32" s="18">
        <v>200</v>
      </c>
      <c r="P32" s="18">
        <v>48</v>
      </c>
      <c r="Q32" s="18">
        <v>200</v>
      </c>
    </row>
    <row r="33" spans="1:39" x14ac:dyDescent="0.3">
      <c r="G33"/>
      <c r="H33"/>
      <c r="I33" s="8"/>
      <c r="J33" s="4"/>
      <c r="K33" s="4"/>
      <c r="L33" s="4"/>
      <c r="M33" s="4"/>
      <c r="N33" s="4"/>
      <c r="O33" s="4"/>
      <c r="P33" s="4"/>
      <c r="Q33" s="4"/>
    </row>
    <row r="34" spans="1:39" x14ac:dyDescent="0.3">
      <c r="A34" s="1"/>
      <c r="B34" s="4"/>
      <c r="C34" s="4"/>
      <c r="D34" s="4"/>
      <c r="E34" s="4"/>
      <c r="F34" s="4"/>
      <c r="G34" s="4"/>
      <c r="H34"/>
    </row>
    <row r="35" spans="1:39" x14ac:dyDescent="0.3">
      <c r="G35"/>
      <c r="H35"/>
      <c r="I35" s="8"/>
      <c r="J35" s="4"/>
      <c r="K35" s="4"/>
      <c r="L35" s="4"/>
      <c r="M35" s="4"/>
      <c r="N35" s="4"/>
      <c r="O35" s="4"/>
      <c r="P35" s="4"/>
      <c r="Q35" s="4"/>
    </row>
    <row r="36" spans="1:39" x14ac:dyDescent="0.3">
      <c r="G36"/>
      <c r="H36"/>
    </row>
    <row r="37" spans="1:39" x14ac:dyDescent="0.3">
      <c r="G37"/>
      <c r="H37"/>
    </row>
    <row r="38" spans="1:39" ht="24.6" x14ac:dyDescent="0.3">
      <c r="G38" s="10"/>
      <c r="H38" s="10"/>
    </row>
    <row r="39" spans="1:39" x14ac:dyDescent="0.3">
      <c r="G39"/>
      <c r="H39"/>
    </row>
    <row r="40" spans="1:39" s="7" customFormat="1" x14ac:dyDescent="0.3">
      <c r="A40"/>
      <c r="B40"/>
      <c r="C40"/>
      <c r="D40"/>
      <c r="E40"/>
      <c r="F40"/>
      <c r="G40"/>
      <c r="H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3">
      <c r="G41"/>
      <c r="H41"/>
      <c r="P41" s="7"/>
    </row>
    <row r="42" spans="1:39" x14ac:dyDescent="0.3">
      <c r="G42"/>
      <c r="H42"/>
    </row>
    <row r="43" spans="1:39" x14ac:dyDescent="0.3">
      <c r="G43"/>
      <c r="H43"/>
    </row>
    <row r="44" spans="1:39" x14ac:dyDescent="0.3">
      <c r="G44"/>
      <c r="H44"/>
    </row>
    <row r="45" spans="1:39" x14ac:dyDescent="0.3">
      <c r="G45"/>
      <c r="H45"/>
    </row>
    <row r="46" spans="1:39" x14ac:dyDescent="0.3">
      <c r="G46"/>
      <c r="H46"/>
    </row>
    <row r="47" spans="1:39" x14ac:dyDescent="0.3">
      <c r="G47"/>
      <c r="H47"/>
    </row>
    <row r="48" spans="1:39" x14ac:dyDescent="0.3">
      <c r="A48" s="8"/>
      <c r="B48" s="4"/>
      <c r="C48" s="4"/>
      <c r="D48" s="4"/>
      <c r="E48" s="4"/>
      <c r="F48" s="4"/>
      <c r="G48" s="16"/>
      <c r="H48" s="16"/>
    </row>
    <row r="65" spans="9:14" x14ac:dyDescent="0.3">
      <c r="I65" s="4"/>
      <c r="J65" s="4"/>
      <c r="K65" s="4"/>
      <c r="L65" s="4"/>
      <c r="M65" s="4"/>
      <c r="N65" s="4"/>
    </row>
    <row r="72" spans="9:14" x14ac:dyDescent="0.3">
      <c r="I72" s="8"/>
    </row>
    <row r="89" spans="10:16" x14ac:dyDescent="0.3">
      <c r="J89" s="1"/>
      <c r="K89" s="4"/>
      <c r="L89" s="4"/>
      <c r="M89" s="4"/>
      <c r="N89" s="4"/>
      <c r="O89" s="4"/>
      <c r="P89" s="4"/>
    </row>
    <row r="103" spans="1:27" x14ac:dyDescent="0.3">
      <c r="R103" s="8"/>
      <c r="S103" s="8"/>
      <c r="T103" s="8"/>
      <c r="U103" s="8"/>
      <c r="W103" s="1"/>
      <c r="X103" s="1"/>
      <c r="Y103" s="8"/>
      <c r="Z103" s="8"/>
      <c r="AA103" s="8"/>
    </row>
    <row r="112" spans="1:27" x14ac:dyDescent="0.3">
      <c r="A112" s="8"/>
    </row>
    <row r="115" spans="28:38" x14ac:dyDescent="0.3">
      <c r="AB115" s="8"/>
      <c r="AC115" s="8"/>
      <c r="AD115" s="8"/>
      <c r="AF115" s="1"/>
      <c r="AG115" s="8"/>
      <c r="AH115" s="8"/>
      <c r="AI115" s="8"/>
      <c r="AJ115" s="8"/>
      <c r="AK115" s="8"/>
      <c r="AL115" s="8"/>
    </row>
  </sheetData>
  <mergeCells count="35">
    <mergeCell ref="A21:A22"/>
    <mergeCell ref="G1:J1"/>
    <mergeCell ref="A19:A20"/>
    <mergeCell ref="D11:G11"/>
    <mergeCell ref="D13:G13"/>
    <mergeCell ref="A4:C4"/>
    <mergeCell ref="A5:C5"/>
    <mergeCell ref="A6:C6"/>
    <mergeCell ref="A7:C7"/>
    <mergeCell ref="A8:C8"/>
    <mergeCell ref="A9:C9"/>
    <mergeCell ref="A10:C10"/>
    <mergeCell ref="A11:C11"/>
    <mergeCell ref="D5:G5"/>
    <mergeCell ref="J25:K25"/>
    <mergeCell ref="L25:M25"/>
    <mergeCell ref="D8:G8"/>
    <mergeCell ref="D9:G9"/>
    <mergeCell ref="D10:G10"/>
    <mergeCell ref="N25:O25"/>
    <mergeCell ref="P25:Q25"/>
    <mergeCell ref="A1:B1"/>
    <mergeCell ref="C1:D1"/>
    <mergeCell ref="E1:F1"/>
    <mergeCell ref="M1:N1"/>
    <mergeCell ref="D12:G12"/>
    <mergeCell ref="A15:G15"/>
    <mergeCell ref="A3:G3"/>
    <mergeCell ref="I3:Q3"/>
    <mergeCell ref="I24:Q24"/>
    <mergeCell ref="A24:G24"/>
    <mergeCell ref="D6:G6"/>
    <mergeCell ref="D7:G7"/>
    <mergeCell ref="A12:C12"/>
    <mergeCell ref="D4:G4"/>
  </mergeCells>
  <conditionalFormatting sqref="Q16:Q18">
    <cfRule type="cellIs" dxfId="12" priority="4" operator="lessThan">
      <formula>0</formula>
    </cfRule>
    <cfRule type="cellIs" dxfId="11" priority="5" operator="greaterThan">
      <formula>0</formula>
    </cfRule>
  </conditionalFormatting>
  <conditionalFormatting sqref="E18">
    <cfRule type="cellIs" dxfId="10" priority="2" operator="greaterThan">
      <formula>0</formula>
    </cfRule>
  </conditionalFormatting>
  <conditionalFormatting sqref="E17">
    <cfRule type="expression" dxfId="9" priority="1">
      <formula>$E$18&gt;0</formula>
    </cfRule>
  </conditionalFormatting>
  <conditionalFormatting sqref="D27:D30">
    <cfRule type="cellIs" dxfId="8" priority="15" stopIfTrue="1" operator="greaterThan">
      <formula>0</formula>
    </cfRule>
  </conditionalFormatting>
  <conditionalFormatting sqref="J27:J31">
    <cfRule type="cellIs" dxfId="7" priority="16" stopIfTrue="1" operator="lessThan">
      <formula>0</formula>
    </cfRule>
  </conditionalFormatting>
  <conditionalFormatting sqref="K27:K31">
    <cfRule type="cellIs" dxfId="6" priority="17" stopIfTrue="1" operator="lessThan">
      <formula>0</formula>
    </cfRule>
  </conditionalFormatting>
  <conditionalFormatting sqref="L27:L31">
    <cfRule type="cellIs" dxfId="5" priority="18" stopIfTrue="1" operator="lessThan">
      <formula>0</formula>
    </cfRule>
  </conditionalFormatting>
  <conditionalFormatting sqref="M27:M31">
    <cfRule type="cellIs" dxfId="4" priority="19" stopIfTrue="1" operator="lessThan">
      <formula>0</formula>
    </cfRule>
  </conditionalFormatting>
  <conditionalFormatting sqref="N27:N31">
    <cfRule type="cellIs" dxfId="3" priority="20" stopIfTrue="1" operator="lessThan">
      <formula>0</formula>
    </cfRule>
  </conditionalFormatting>
  <conditionalFormatting sqref="O27:O31">
    <cfRule type="cellIs" dxfId="2" priority="21" stopIfTrue="1" operator="lessThan">
      <formula>0</formula>
    </cfRule>
  </conditionalFormatting>
  <conditionalFormatting sqref="P27:P31">
    <cfRule type="cellIs" dxfId="1" priority="22" stopIfTrue="1" operator="lessThan">
      <formula>0</formula>
    </cfRule>
  </conditionalFormatting>
  <conditionalFormatting sqref="Q27:Q31">
    <cfRule type="cellIs" dxfId="0" priority="23" stopIfTrue="1" operator="lessThan">
      <formula>0</formula>
    </cfRule>
  </conditionalFormatting>
  <dataValidations count="1">
    <dataValidation type="list" allowBlank="1" showInputMessage="1" showErrorMessage="1" sqref="M1" xr:uid="{00000000-0002-0000-0200-000000000000}">
      <formula1>"*,1,2,3,4,5,6,7,8,9,10,11,12,13,14,15,16,17,18,19,20"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658D121-B833-4331-9D69-90D10001407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2"/>
              <x14:cfIcon iconSet="3Arrows" iconId="1"/>
              <x14:cfIcon iconSet="3Arrows" iconId="0"/>
            </x14:iconSet>
          </x14:cfRule>
          <xm:sqref>X9:AE12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6" t="s">
        <v>66</v>
      </c>
      <c r="D1" t="s">
        <v>67</v>
      </c>
      <c r="E1" t="s">
        <v>9</v>
      </c>
      <c r="F1" s="6" t="s">
        <v>60</v>
      </c>
      <c r="G1" s="6" t="s">
        <v>80</v>
      </c>
      <c r="H1" s="6" t="s">
        <v>81</v>
      </c>
    </row>
    <row r="2" spans="1:8" ht="409.6" x14ac:dyDescent="0.3">
      <c r="A2" s="6" t="s">
        <v>3</v>
      </c>
      <c r="F2" s="6" t="s">
        <v>75</v>
      </c>
    </row>
    <row r="3" spans="1:8" ht="409.6" x14ac:dyDescent="0.3">
      <c r="A3" s="6" t="s">
        <v>4</v>
      </c>
      <c r="F3" s="6" t="s">
        <v>76</v>
      </c>
    </row>
    <row r="4" spans="1:8" ht="409.6" x14ac:dyDescent="0.3">
      <c r="A4" s="6" t="s">
        <v>8</v>
      </c>
      <c r="F4" s="6" t="s">
        <v>77</v>
      </c>
    </row>
    <row r="5" spans="1:8" ht="409.6" x14ac:dyDescent="0.3">
      <c r="A5" s="6" t="s">
        <v>65</v>
      </c>
      <c r="F5" s="6" t="s">
        <v>78</v>
      </c>
    </row>
    <row r="6" spans="1:8" ht="409.6" x14ac:dyDescent="0.3">
      <c r="A6" s="6" t="s">
        <v>73</v>
      </c>
      <c r="F6" s="6" t="s">
        <v>79</v>
      </c>
    </row>
    <row r="7" spans="1:8" ht="172.8" x14ac:dyDescent="0.3">
      <c r="A7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Bilan 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2020-02-17T14:18:57Z</dcterms:modified>
</cp:coreProperties>
</file>